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esley\SkyDrive\Senior Design\matlab\"/>
    </mc:Choice>
  </mc:AlternateContent>
  <bookViews>
    <workbookView xWindow="0" yWindow="0" windowWidth="21600" windowHeight="9680"/>
  </bookViews>
  <sheets>
    <sheet name="inpu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D3" i="1"/>
  <c r="D4" i="1"/>
  <c r="D5" i="1"/>
  <c r="D6" i="1"/>
  <c r="D7" i="1"/>
  <c r="D8" i="1"/>
  <c r="D9" i="1"/>
  <c r="D10" i="1"/>
  <c r="D11" i="1"/>
  <c r="E3" i="1"/>
  <c r="E2" i="1"/>
  <c r="F2" i="1" l="1"/>
  <c r="D2" i="1"/>
  <c r="K3" i="1" l="1"/>
  <c r="K4" i="1"/>
  <c r="K5" i="1"/>
  <c r="K2" i="1"/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G30" i="1" l="1"/>
  <c r="H2" i="1" l="1"/>
  <c r="I2" i="1" l="1"/>
  <c r="F26" i="1"/>
  <c r="F3" i="1"/>
  <c r="H3" i="1" s="1"/>
  <c r="F4" i="1"/>
  <c r="F5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H26" i="1" l="1"/>
  <c r="I3" i="1" l="1"/>
  <c r="H4" i="1" l="1"/>
  <c r="I4" i="1" s="1"/>
  <c r="H5" i="1" l="1"/>
  <c r="I5" i="1" s="1"/>
  <c r="H6" i="1" l="1"/>
  <c r="I6" i="1" s="1"/>
  <c r="H7" i="1" l="1"/>
  <c r="I7" i="1" s="1"/>
  <c r="H8" i="1" l="1"/>
  <c r="I8" i="1" s="1"/>
  <c r="H9" i="1" l="1"/>
  <c r="I9" i="1" s="1"/>
  <c r="H10" i="1" l="1"/>
  <c r="I10" i="1" s="1"/>
  <c r="I29" i="1" s="1"/>
  <c r="H11" i="1" l="1"/>
  <c r="I11" i="1" s="1"/>
  <c r="H12" i="1" l="1"/>
  <c r="I12" i="1" s="1"/>
  <c r="H13" i="1" l="1"/>
  <c r="I13" i="1" s="1"/>
  <c r="H14" i="1" l="1"/>
  <c r="I14" i="1" s="1"/>
  <c r="H15" i="1" l="1"/>
  <c r="I15" i="1" s="1"/>
  <c r="H16" i="1" l="1"/>
  <c r="I16" i="1" s="1"/>
  <c r="H17" i="1" l="1"/>
  <c r="I17" i="1" s="1"/>
  <c r="H18" i="1" l="1"/>
  <c r="I18" i="1" s="1"/>
  <c r="H19" i="1" l="1"/>
  <c r="I19" i="1" s="1"/>
  <c r="H20" i="1" l="1"/>
  <c r="I20" i="1" s="1"/>
  <c r="H21" i="1" l="1"/>
  <c r="I21" i="1" s="1"/>
  <c r="H22" i="1" l="1"/>
  <c r="I22" i="1" s="1"/>
  <c r="H23" i="1" l="1"/>
  <c r="I23" i="1" s="1"/>
  <c r="H24" i="1" l="1"/>
  <c r="I24" i="1" s="1"/>
  <c r="H25" i="1" l="1"/>
  <c r="I25" i="1" s="1"/>
  <c r="I26" i="1" l="1"/>
</calcChain>
</file>

<file path=xl/sharedStrings.xml><?xml version="1.0" encoding="utf-8"?>
<sst xmlns="http://schemas.openxmlformats.org/spreadsheetml/2006/main" count="14" uniqueCount="14">
  <si>
    <t>Stage</t>
  </si>
  <si>
    <t>Rise/Fall Time (us)</t>
  </si>
  <si>
    <t>Capacitance (uF)</t>
  </si>
  <si>
    <t>V0 (V) Initial Bank Voltage</t>
  </si>
  <si>
    <t>Imax (A)</t>
  </si>
  <si>
    <t>Inductor Energy Neede</t>
  </si>
  <si>
    <t>Peak Energy in Inductor</t>
  </si>
  <si>
    <t>Capacitor Resistance (mOhm)</t>
  </si>
  <si>
    <t>Inductor Resistance (mOhm)</t>
  </si>
  <si>
    <t>Inductance Needed (uH)</t>
  </si>
  <si>
    <t>http://www.coilgun.info/theoryinductors/dampedoscillator.htm</t>
  </si>
  <si>
    <t>Total Circuit Resistance</t>
  </si>
  <si>
    <t>Firing Period</t>
  </si>
  <si>
    <t>Capacitance 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</si>
</sst>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0" fillId="0" borderId="0" xfId="0"/>
    <xf numFmtId="0" fontId="0" fillId="0" borderId="0" xfId="0"/>
    <xf numFmtId="43" fontId="0" fillId="0" borderId="0" xfId="1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6" fillId="2" borderId="0" xfId="7"/>
    <xf numFmtId="0" fontId="16" fillId="0" borderId="0" xfId="0" applyFont="1"/>
    <xf numFmtId="43" fontId="16" fillId="0" borderId="0" xfId="1" applyFont="1"/>
    <xf numFmtId="0" fontId="8" fillId="4" borderId="0" xfId="9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34</xdr:row>
      <xdr:rowOff>38100</xdr:rowOff>
    </xdr:from>
    <xdr:to>
      <xdr:col>6</xdr:col>
      <xdr:colOff>761719</xdr:colOff>
      <xdr:row>47</xdr:row>
      <xdr:rowOff>66362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95675" y="6534150"/>
          <a:ext cx="2247619" cy="2504762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37</xdr:row>
      <xdr:rowOff>0</xdr:rowOff>
    </xdr:from>
    <xdr:to>
      <xdr:col>11</xdr:col>
      <xdr:colOff>123563</xdr:colOff>
      <xdr:row>39</xdr:row>
      <xdr:rowOff>152333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48500" y="7067550"/>
          <a:ext cx="2095238" cy="5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workbookViewId="0">
      <selection activeCell="E3" sqref="E3"/>
    </sheetView>
  </sheetViews>
  <sheetFormatPr defaultRowHeight="14.5" x14ac:dyDescent="0.35"/>
  <cols>
    <col min="2" max="2" width="10.1796875" customWidth="1"/>
    <col min="3" max="3" width="17.7265625" bestFit="1" customWidth="1"/>
    <col min="4" max="4" width="17.7265625" style="4" customWidth="1"/>
    <col min="5" max="5" width="15.26953125" customWidth="1"/>
    <col min="6" max="6" width="22.453125" customWidth="1"/>
    <col min="7" max="7" width="11.81640625" customWidth="1"/>
    <col min="8" max="8" width="14.26953125" style="3" bestFit="1" customWidth="1"/>
    <col min="9" max="9" width="22.81640625" customWidth="1"/>
    <col min="10" max="10" width="16.1796875" style="2" customWidth="1"/>
    <col min="11" max="11" width="13.453125" customWidth="1"/>
    <col min="12" max="12" width="20.1796875" customWidth="1"/>
    <col min="13" max="13" width="12" bestFit="1" customWidth="1"/>
    <col min="14" max="14" width="17.453125" bestFit="1" customWidth="1"/>
    <col min="15" max="15" width="14.1796875" bestFit="1" customWidth="1"/>
    <col min="16" max="16" width="12" bestFit="1" customWidth="1"/>
  </cols>
  <sheetData>
    <row r="1" spans="1:15" s="10" customFormat="1" x14ac:dyDescent="0.35">
      <c r="A1" s="10" t="s">
        <v>0</v>
      </c>
      <c r="B1" s="10" t="s">
        <v>1</v>
      </c>
      <c r="C1" s="10" t="s">
        <v>5</v>
      </c>
      <c r="D1" s="10" t="s">
        <v>13</v>
      </c>
      <c r="E1" s="10" t="s">
        <v>2</v>
      </c>
      <c r="F1" s="10" t="s">
        <v>9</v>
      </c>
      <c r="G1" s="10" t="s">
        <v>3</v>
      </c>
      <c r="H1" s="11" t="s">
        <v>4</v>
      </c>
      <c r="I1" s="10" t="s">
        <v>6</v>
      </c>
      <c r="J1" s="10" t="s">
        <v>8</v>
      </c>
      <c r="K1" s="10" t="s">
        <v>7</v>
      </c>
      <c r="L1" s="10" t="s">
        <v>11</v>
      </c>
    </row>
    <row r="2" spans="1:15" x14ac:dyDescent="0.35">
      <c r="A2">
        <v>1</v>
      </c>
      <c r="B2" s="9">
        <v>866.02540378443894</v>
      </c>
      <c r="C2" s="8">
        <v>326.04041063329362</v>
      </c>
      <c r="D2" s="8">
        <f>E2*10^-6</f>
        <v>1.828E-3</v>
      </c>
      <c r="E2" s="12">
        <f>915+913</f>
        <v>1828</v>
      </c>
      <c r="F2" s="2">
        <f>((B2*10^-6/PI())^2/(E2*10^-6))*10^6</f>
        <v>41.570507511900111</v>
      </c>
      <c r="G2" s="8">
        <v>990</v>
      </c>
      <c r="H2" s="3">
        <f>G2*SQRT(E2/F2)</f>
        <v>6564.9379708838942</v>
      </c>
      <c r="I2">
        <f>1/2*(F2*10^-6)*(H2)^2</f>
        <v>895.81139999999994</v>
      </c>
      <c r="J2" s="2">
        <v>2.2172580952286799E-2</v>
      </c>
      <c r="K2" s="8">
        <f>2.2/2</f>
        <v>1.1000000000000001</v>
      </c>
      <c r="L2">
        <v>28</v>
      </c>
      <c r="O2" s="6"/>
    </row>
    <row r="3" spans="1:15" x14ac:dyDescent="0.35">
      <c r="A3">
        <v>2</v>
      </c>
      <c r="B3" s="9">
        <v>286.50465783707682</v>
      </c>
      <c r="C3" s="8">
        <v>326.04041063329333</v>
      </c>
      <c r="D3" s="8">
        <f t="shared" ref="D3:D11" si="0">E3*10^-6</f>
        <v>1.828E-3</v>
      </c>
      <c r="E3" s="12">
        <f>915+913</f>
        <v>1828</v>
      </c>
      <c r="F3" s="2">
        <f t="shared" ref="F3:F26" si="1">((B3*10^-6/PI())^2/(E3*10^-6))*10^6</f>
        <v>4.549748987116911</v>
      </c>
      <c r="G3" s="8">
        <v>990</v>
      </c>
      <c r="H3" s="3">
        <f>G3*SQRT(E3/F3)</f>
        <v>19844.016149599811</v>
      </c>
      <c r="I3" s="2">
        <f t="shared" ref="I3:I26" si="2">1/2*(F3*10^-6)*(H3)^2</f>
        <v>895.81139999999994</v>
      </c>
      <c r="J3" s="7">
        <v>1.21952314182209E-2</v>
      </c>
      <c r="K3" s="8">
        <f t="shared" ref="K3:K5" si="3">2.2/2</f>
        <v>1.1000000000000001</v>
      </c>
      <c r="L3" s="8">
        <v>28</v>
      </c>
      <c r="M3" s="2"/>
      <c r="N3" s="2"/>
      <c r="O3" s="6"/>
    </row>
    <row r="4" spans="1:15" x14ac:dyDescent="0.35">
      <c r="A4" s="1">
        <v>3</v>
      </c>
      <c r="B4" s="9">
        <v>244.61531445153588</v>
      </c>
      <c r="C4" s="8">
        <v>326.04041063329305</v>
      </c>
      <c r="D4" s="8">
        <f t="shared" si="0"/>
        <v>9.1599999999999993E-4</v>
      </c>
      <c r="E4" s="9">
        <v>916</v>
      </c>
      <c r="F4" s="2">
        <f t="shared" si="1"/>
        <v>6.6186904064867775</v>
      </c>
      <c r="G4" s="8">
        <v>990</v>
      </c>
      <c r="H4" s="3">
        <f t="shared" ref="H4:H25" si="4">G4*SQRT(E4/F4)</f>
        <v>11646.539336137137</v>
      </c>
      <c r="I4" s="2">
        <f t="shared" si="2"/>
        <v>448.88579999999996</v>
      </c>
      <c r="J4" s="7">
        <v>1.06478982823426E-2</v>
      </c>
      <c r="K4" s="8">
        <f t="shared" si="3"/>
        <v>1.1000000000000001</v>
      </c>
      <c r="L4" s="8">
        <v>28</v>
      </c>
      <c r="M4" s="2"/>
      <c r="N4" s="2"/>
      <c r="O4" s="6"/>
    </row>
    <row r="5" spans="1:15" x14ac:dyDescent="0.35">
      <c r="A5" s="1">
        <v>4</v>
      </c>
      <c r="B5" s="9">
        <v>221.62659711893193</v>
      </c>
      <c r="C5" s="8">
        <v>326.04041063329333</v>
      </c>
      <c r="D5" s="8">
        <f t="shared" si="0"/>
        <v>9.1599999999999993E-4</v>
      </c>
      <c r="E5" s="9">
        <v>916</v>
      </c>
      <c r="F5" s="2">
        <f>((B5*10^-6/PI())^2/(E6*10^-6))*10^6</f>
        <v>5.427185620169384</v>
      </c>
      <c r="G5" s="8">
        <v>990</v>
      </c>
      <c r="H5" s="3">
        <f>G5*SQRT(E6/F5)</f>
        <v>12868.636236732589</v>
      </c>
      <c r="I5" s="2">
        <f t="shared" si="2"/>
        <v>449.37584999999996</v>
      </c>
      <c r="J5" s="7">
        <v>9.7172982692361604E-3</v>
      </c>
      <c r="K5" s="8">
        <f t="shared" si="3"/>
        <v>1.1000000000000001</v>
      </c>
      <c r="L5" s="8">
        <v>28</v>
      </c>
      <c r="M5" s="2"/>
      <c r="N5" s="2"/>
      <c r="O5" s="6"/>
    </row>
    <row r="6" spans="1:15" x14ac:dyDescent="0.35">
      <c r="A6" s="1">
        <v>5</v>
      </c>
      <c r="B6" s="9">
        <v>204.71517793296792</v>
      </c>
      <c r="C6" s="8">
        <v>326.04041063329504</v>
      </c>
      <c r="D6" s="8">
        <f t="shared" si="0"/>
        <v>9.1699999999999995E-4</v>
      </c>
      <c r="E6" s="12">
        <v>917</v>
      </c>
      <c r="F6" s="8">
        <f t="shared" ref="F6:F9" si="5">((B6*10^-6/PI())^2/(E7*10^-6))*10^6</f>
        <v>4.6305332316643053</v>
      </c>
      <c r="G6" s="8">
        <v>990</v>
      </c>
      <c r="H6" s="3">
        <f>G6*SQRT(E8/F6)</f>
        <v>13924.109462397026</v>
      </c>
      <c r="I6" s="2">
        <f t="shared" si="2"/>
        <v>448.88580000000002</v>
      </c>
      <c r="J6" s="7">
        <v>9.0953703913461397E-3</v>
      </c>
      <c r="K6" s="8">
        <v>2.2000000000000002</v>
      </c>
      <c r="L6" s="8">
        <v>28</v>
      </c>
      <c r="M6" s="2"/>
      <c r="N6" s="2"/>
      <c r="O6" s="6"/>
    </row>
    <row r="7" spans="1:15" x14ac:dyDescent="0.35">
      <c r="A7" s="1">
        <v>6</v>
      </c>
      <c r="B7" s="9">
        <v>190.75524251600893</v>
      </c>
      <c r="C7" s="8">
        <v>326.04041063329078</v>
      </c>
      <c r="D7" s="8">
        <f t="shared" si="0"/>
        <v>9.1699999999999995E-4</v>
      </c>
      <c r="E7" s="12">
        <v>917</v>
      </c>
      <c r="F7" s="8">
        <f t="shared" si="5"/>
        <v>4.0249245711312538</v>
      </c>
      <c r="G7" s="8">
        <v>990</v>
      </c>
      <c r="H7" s="3">
        <f>G7*SQRT(E9/F7)</f>
        <v>14934.959817643152</v>
      </c>
      <c r="I7" s="2">
        <f t="shared" si="2"/>
        <v>448.88579999999996</v>
      </c>
      <c r="J7" s="7">
        <v>8.7837516513358301E-3</v>
      </c>
      <c r="K7" s="8">
        <v>2.2000000000000002</v>
      </c>
      <c r="L7" s="8">
        <v>28</v>
      </c>
      <c r="M7" s="2"/>
      <c r="N7" s="2"/>
      <c r="O7" s="6"/>
    </row>
    <row r="8" spans="1:15" x14ac:dyDescent="0.35">
      <c r="A8" s="1">
        <v>7</v>
      </c>
      <c r="B8" s="9">
        <v>179.61287817352584</v>
      </c>
      <c r="C8" s="8">
        <v>326.04041063329277</v>
      </c>
      <c r="D8" s="8">
        <f t="shared" si="0"/>
        <v>9.1599999999999993E-4</v>
      </c>
      <c r="E8" s="9">
        <v>916</v>
      </c>
      <c r="F8" s="8">
        <f t="shared" si="5"/>
        <v>3.5684508988401493</v>
      </c>
      <c r="G8" s="8">
        <v>990</v>
      </c>
      <c r="H8" s="3" t="e">
        <f>G8*SQRT(#REF!/F8)</f>
        <v>#REF!</v>
      </c>
      <c r="I8" s="2" t="e">
        <f t="shared" si="2"/>
        <v>#REF!</v>
      </c>
      <c r="J8" s="7">
        <v>8.4715620591147307E-3</v>
      </c>
      <c r="K8" s="8">
        <v>2.2000000000000002</v>
      </c>
      <c r="L8" s="8">
        <v>28</v>
      </c>
      <c r="M8" s="2"/>
      <c r="N8" s="2"/>
      <c r="O8" s="6"/>
    </row>
    <row r="9" spans="1:15" x14ac:dyDescent="0.35">
      <c r="A9" s="1">
        <v>8</v>
      </c>
      <c r="B9" s="9">
        <v>169.99634432392688</v>
      </c>
      <c r="C9" s="8">
        <v>326.04041063329362</v>
      </c>
      <c r="D9" s="8">
        <f t="shared" si="0"/>
        <v>9.1599999999999993E-4</v>
      </c>
      <c r="E9" s="9">
        <v>916</v>
      </c>
      <c r="F9" s="8">
        <f t="shared" si="5"/>
        <v>3.2000615010847242</v>
      </c>
      <c r="G9" s="8">
        <v>990</v>
      </c>
      <c r="H9" s="3" t="e">
        <f>G9*SQRT(#REF!/F9)</f>
        <v>#REF!</v>
      </c>
      <c r="I9" s="2" t="e">
        <f t="shared" si="2"/>
        <v>#REF!</v>
      </c>
      <c r="J9" s="7">
        <v>8.2077612854330705E-3</v>
      </c>
      <c r="K9" s="8">
        <v>2.2000000000000002</v>
      </c>
      <c r="L9" s="8">
        <v>28</v>
      </c>
      <c r="M9" s="2"/>
      <c r="N9" s="2"/>
      <c r="O9" s="6"/>
    </row>
    <row r="10" spans="1:15" x14ac:dyDescent="0.35">
      <c r="A10" s="1">
        <v>9</v>
      </c>
      <c r="B10" s="9">
        <v>148.58646857013724</v>
      </c>
      <c r="C10" s="8">
        <v>326.04041063329191</v>
      </c>
      <c r="D10" s="8">
        <f t="shared" si="0"/>
        <v>9.1499999999999991E-4</v>
      </c>
      <c r="E10" s="8">
        <v>915</v>
      </c>
      <c r="F10" s="2">
        <f t="shared" si="1"/>
        <v>2.4447681700600832</v>
      </c>
      <c r="G10" s="8">
        <v>990</v>
      </c>
      <c r="H10" s="3">
        <f t="shared" si="4"/>
        <v>19152.563033766473</v>
      </c>
      <c r="I10" s="2">
        <f t="shared" si="2"/>
        <v>448.39575000000002</v>
      </c>
      <c r="J10" s="7">
        <v>8.2077612854330705E-3</v>
      </c>
      <c r="K10" s="8">
        <v>2.2000000000000002</v>
      </c>
      <c r="L10" s="8">
        <v>28</v>
      </c>
      <c r="M10" s="2"/>
      <c r="N10" s="2"/>
      <c r="O10" s="6"/>
    </row>
    <row r="11" spans="1:15" x14ac:dyDescent="0.35">
      <c r="A11" s="1">
        <v>10</v>
      </c>
      <c r="B11" s="9">
        <v>140.53657617251503</v>
      </c>
      <c r="C11" s="8">
        <v>326.04041063329419</v>
      </c>
      <c r="D11" s="8">
        <f t="shared" si="0"/>
        <v>7.9999999999999993E-4</v>
      </c>
      <c r="E11" s="8">
        <v>800</v>
      </c>
      <c r="F11" s="2">
        <f t="shared" si="1"/>
        <v>2.5014337504896798</v>
      </c>
      <c r="G11" s="8">
        <v>990</v>
      </c>
      <c r="H11" s="3">
        <f t="shared" si="4"/>
        <v>17704.582318760986</v>
      </c>
      <c r="I11" s="2">
        <f t="shared" si="2"/>
        <v>392.04</v>
      </c>
      <c r="J11" s="7">
        <v>7.9610104173228405E-3</v>
      </c>
      <c r="K11" s="8">
        <v>2.2000000000000002</v>
      </c>
      <c r="L11" s="8">
        <v>28</v>
      </c>
      <c r="M11" s="2"/>
      <c r="N11" s="2"/>
      <c r="O11" s="6"/>
    </row>
    <row r="12" spans="1:15" x14ac:dyDescent="0.35">
      <c r="A12" s="1">
        <v>11</v>
      </c>
      <c r="B12" s="9">
        <v>133.66853574318361</v>
      </c>
      <c r="C12" s="8">
        <v>326.04041063329362</v>
      </c>
      <c r="D12" s="8">
        <f t="shared" ref="D12:D26" si="6">1/(1/(3300*10^-6))</f>
        <v>3.2999999999999995E-3</v>
      </c>
      <c r="E12" s="8">
        <v>4850</v>
      </c>
      <c r="F12" s="2">
        <f t="shared" si="1"/>
        <v>0.37326468030303561</v>
      </c>
      <c r="G12" s="8">
        <v>1000</v>
      </c>
      <c r="H12" s="3">
        <f t="shared" si="4"/>
        <v>113988.86271324693</v>
      </c>
      <c r="I12" s="2">
        <f t="shared" si="2"/>
        <v>2425</v>
      </c>
      <c r="J12" s="7">
        <v>7.7142595492126001E-3</v>
      </c>
      <c r="K12" s="8">
        <v>0.55000000000000004</v>
      </c>
      <c r="L12" s="8">
        <v>28</v>
      </c>
      <c r="M12" s="2"/>
      <c r="N12" s="2"/>
      <c r="O12" s="6"/>
    </row>
    <row r="13" spans="1:15" x14ac:dyDescent="0.35">
      <c r="A13" s="1">
        <v>12</v>
      </c>
      <c r="B13" s="9">
        <v>127.71867673098569</v>
      </c>
      <c r="C13" s="8">
        <v>326.04041063329248</v>
      </c>
      <c r="D13" s="8">
        <f t="shared" si="6"/>
        <v>3.2999999999999995E-3</v>
      </c>
      <c r="E13" s="8">
        <v>4850</v>
      </c>
      <c r="F13" s="2">
        <f t="shared" si="1"/>
        <v>0.34077469400950466</v>
      </c>
      <c r="G13" s="8">
        <v>1000</v>
      </c>
      <c r="H13" s="3">
        <f t="shared" si="4"/>
        <v>119299.10926029767</v>
      </c>
      <c r="I13" s="2">
        <f t="shared" si="2"/>
        <v>2425</v>
      </c>
      <c r="J13" s="7">
        <v>7.7142595492126001E-3</v>
      </c>
      <c r="K13" s="8">
        <v>0.55000000000000004</v>
      </c>
      <c r="L13" s="8">
        <v>28</v>
      </c>
      <c r="M13" s="2"/>
      <c r="N13" s="2"/>
      <c r="O13" s="6"/>
    </row>
    <row r="14" spans="1:15" x14ac:dyDescent="0.35">
      <c r="A14" s="1">
        <v>13</v>
      </c>
      <c r="B14" s="9">
        <v>122.49899919919898</v>
      </c>
      <c r="C14" s="8">
        <v>326.04041063329305</v>
      </c>
      <c r="D14" s="8">
        <f t="shared" si="6"/>
        <v>3.2999999999999995E-3</v>
      </c>
      <c r="E14" s="8">
        <v>4850</v>
      </c>
      <c r="F14" s="2">
        <f t="shared" si="1"/>
        <v>0.31348993166298667</v>
      </c>
      <c r="G14" s="8">
        <v>1000</v>
      </c>
      <c r="H14" s="3">
        <f t="shared" si="4"/>
        <v>124382.43960780159</v>
      </c>
      <c r="I14" s="2">
        <f t="shared" si="2"/>
        <v>2425.0000000000005</v>
      </c>
      <c r="J14" s="7">
        <v>7.7142595492126001E-3</v>
      </c>
      <c r="K14" s="8">
        <v>0.55000000000000004</v>
      </c>
      <c r="L14" s="8">
        <v>28</v>
      </c>
      <c r="M14" s="2"/>
      <c r="N14" s="2"/>
      <c r="O14" s="6"/>
    </row>
    <row r="15" spans="1:15" x14ac:dyDescent="0.35">
      <c r="A15" s="1">
        <v>14</v>
      </c>
      <c r="B15" s="9">
        <v>117.87135000472979</v>
      </c>
      <c r="C15" s="8">
        <v>326.04041063329021</v>
      </c>
      <c r="D15" s="8">
        <f t="shared" si="6"/>
        <v>3.2999999999999995E-3</v>
      </c>
      <c r="E15" s="8">
        <v>4850</v>
      </c>
      <c r="F15" s="2">
        <f t="shared" si="1"/>
        <v>0.29025187321912849</v>
      </c>
      <c r="G15" s="8">
        <v>1000</v>
      </c>
      <c r="H15" s="3">
        <f t="shared" si="4"/>
        <v>129265.71528449531</v>
      </c>
      <c r="I15" s="2">
        <f t="shared" si="2"/>
        <v>2424.9999999999995</v>
      </c>
      <c r="J15" s="7">
        <v>7.4675086811023597E-3</v>
      </c>
      <c r="K15" s="8">
        <v>0.55000000000000004</v>
      </c>
      <c r="L15" s="8">
        <v>28</v>
      </c>
      <c r="M15" s="2"/>
      <c r="N15" s="2"/>
      <c r="O15" s="6"/>
    </row>
    <row r="16" spans="1:15" x14ac:dyDescent="0.35">
      <c r="A16" s="1">
        <v>15</v>
      </c>
      <c r="B16" s="9">
        <v>113.73161704575523</v>
      </c>
      <c r="C16" s="8">
        <v>326.04041063329532</v>
      </c>
      <c r="D16" s="8">
        <f t="shared" si="6"/>
        <v>3.2999999999999995E-3</v>
      </c>
      <c r="E16" s="8">
        <v>4850</v>
      </c>
      <c r="F16" s="2">
        <f t="shared" si="1"/>
        <v>0.2702221493611533</v>
      </c>
      <c r="G16" s="8">
        <v>1000</v>
      </c>
      <c r="H16" s="3">
        <f t="shared" si="4"/>
        <v>133970.87604742864</v>
      </c>
      <c r="I16" s="2">
        <f t="shared" si="2"/>
        <v>2425</v>
      </c>
      <c r="J16" s="7">
        <v>7.4675086811023597E-3</v>
      </c>
      <c r="K16" s="8">
        <v>0.55000000000000004</v>
      </c>
      <c r="L16" s="8">
        <v>28</v>
      </c>
      <c r="M16" s="2"/>
      <c r="N16" s="2"/>
      <c r="O16" s="6"/>
    </row>
    <row r="17" spans="1:19" x14ac:dyDescent="0.35">
      <c r="A17" s="1">
        <v>16</v>
      </c>
      <c r="B17" s="9">
        <v>109.99964888807057</v>
      </c>
      <c r="C17" s="8">
        <v>326.04041063329475</v>
      </c>
      <c r="D17" s="8">
        <f t="shared" si="6"/>
        <v>3.2999999999999995E-3</v>
      </c>
      <c r="E17" s="8">
        <v>4850</v>
      </c>
      <c r="F17" s="2">
        <f t="shared" si="1"/>
        <v>0.25277907125113314</v>
      </c>
      <c r="G17" s="8">
        <v>1000</v>
      </c>
      <c r="H17" s="3">
        <f t="shared" si="4"/>
        <v>138516.11822338204</v>
      </c>
      <c r="I17" s="2">
        <f t="shared" si="2"/>
        <v>2424.9999999999995</v>
      </c>
      <c r="J17" s="7">
        <v>7.4675086811023597E-3</v>
      </c>
      <c r="K17" s="8">
        <v>0.55000000000000004</v>
      </c>
      <c r="L17" s="8">
        <v>28</v>
      </c>
      <c r="M17" s="2"/>
      <c r="N17" s="2"/>
      <c r="O17" s="6"/>
    </row>
    <row r="18" spans="1:19" x14ac:dyDescent="0.35">
      <c r="A18" s="1">
        <v>17</v>
      </c>
      <c r="B18" s="9">
        <v>106.61259913367189</v>
      </c>
      <c r="C18" s="8">
        <v>326.0404106332976</v>
      </c>
      <c r="D18" s="8">
        <f t="shared" si="6"/>
        <v>3.2999999999999995E-3</v>
      </c>
      <c r="E18" s="8">
        <v>4850</v>
      </c>
      <c r="F18" s="2">
        <f t="shared" si="1"/>
        <v>0.23745186146024042</v>
      </c>
      <c r="G18" s="8">
        <v>1000</v>
      </c>
      <c r="H18" s="3">
        <f t="shared" si="4"/>
        <v>142916.73304771929</v>
      </c>
      <c r="I18" s="2">
        <f t="shared" si="2"/>
        <v>2424.9999999999995</v>
      </c>
      <c r="J18" s="7">
        <v>7.2207578129921297E-3</v>
      </c>
      <c r="K18" s="8">
        <v>0.55000000000000004</v>
      </c>
      <c r="L18" s="8">
        <v>28</v>
      </c>
      <c r="M18" s="2"/>
      <c r="N18" s="2"/>
      <c r="O18" s="6"/>
    </row>
    <row r="19" spans="1:19" x14ac:dyDescent="0.35">
      <c r="A19" s="1">
        <v>18</v>
      </c>
      <c r="B19" s="9">
        <v>103.52039990334347</v>
      </c>
      <c r="C19" s="8">
        <v>326.04041063329873</v>
      </c>
      <c r="D19" s="8">
        <f t="shared" si="6"/>
        <v>3.2999999999999995E-3</v>
      </c>
      <c r="E19" s="8">
        <v>4850</v>
      </c>
      <c r="F19" s="2">
        <f t="shared" si="1"/>
        <v>0.22387747395981811</v>
      </c>
      <c r="G19" s="8">
        <v>1000</v>
      </c>
      <c r="H19" s="3">
        <f t="shared" si="4"/>
        <v>147185.71783085223</v>
      </c>
      <c r="I19" s="2">
        <f t="shared" si="2"/>
        <v>2424.9999999999995</v>
      </c>
      <c r="J19" s="7">
        <v>7.2207578129921297E-3</v>
      </c>
      <c r="K19" s="8">
        <v>0.55000000000000004</v>
      </c>
      <c r="L19" s="8">
        <v>28</v>
      </c>
      <c r="M19" s="2"/>
      <c r="N19" s="2"/>
      <c r="O19" s="6"/>
    </row>
    <row r="20" spans="1:19" x14ac:dyDescent="0.35">
      <c r="A20" s="1">
        <v>19</v>
      </c>
      <c r="B20" s="9">
        <v>100.68260346060782</v>
      </c>
      <c r="C20" s="8">
        <v>326.04041063329305</v>
      </c>
      <c r="D20" s="8">
        <f t="shared" si="6"/>
        <v>3.2999999999999995E-3</v>
      </c>
      <c r="E20" s="8">
        <v>4850</v>
      </c>
      <c r="F20" s="2">
        <f t="shared" si="1"/>
        <v>0.21177144018380284</v>
      </c>
      <c r="G20" s="8">
        <v>1000</v>
      </c>
      <c r="H20" s="3">
        <f t="shared" si="4"/>
        <v>151334.23100120653</v>
      </c>
      <c r="I20" s="2">
        <f t="shared" si="2"/>
        <v>2425.0000000000005</v>
      </c>
      <c r="J20" s="7">
        <v>7.2207578129921297E-3</v>
      </c>
      <c r="K20" s="8">
        <v>0.55000000000000004</v>
      </c>
      <c r="L20" s="8">
        <v>28</v>
      </c>
      <c r="M20" s="2"/>
      <c r="N20" s="2"/>
      <c r="O20" s="6"/>
      <c r="S20" s="1"/>
    </row>
    <row r="21" spans="1:19" x14ac:dyDescent="0.35">
      <c r="A21" s="1">
        <v>20</v>
      </c>
      <c r="B21" s="9">
        <v>98.066128572042288</v>
      </c>
      <c r="C21" s="8">
        <v>326.04041063329419</v>
      </c>
      <c r="D21" s="8">
        <f t="shared" si="6"/>
        <v>3.2999999999999995E-3</v>
      </c>
      <c r="E21" s="8">
        <v>4850</v>
      </c>
      <c r="F21" s="2">
        <f t="shared" si="1"/>
        <v>0.20090769792060806</v>
      </c>
      <c r="G21" s="8">
        <v>1000</v>
      </c>
      <c r="H21" s="3">
        <f t="shared" si="4"/>
        <v>155371.93719967388</v>
      </c>
      <c r="I21" s="2">
        <f t="shared" si="2"/>
        <v>2425</v>
      </c>
      <c r="J21" s="7">
        <v>7.2207578129921297E-3</v>
      </c>
      <c r="K21" s="8">
        <v>0.55000000000000004</v>
      </c>
      <c r="L21" s="8">
        <v>28</v>
      </c>
      <c r="M21" s="2"/>
      <c r="N21" s="2"/>
      <c r="O21" s="6"/>
    </row>
    <row r="22" spans="1:19" x14ac:dyDescent="0.35">
      <c r="A22" s="1">
        <v>21</v>
      </c>
      <c r="B22" s="9">
        <v>95.643620389468964</v>
      </c>
      <c r="C22" s="8">
        <v>326.04041063329419</v>
      </c>
      <c r="D22" s="8">
        <f t="shared" si="6"/>
        <v>3.2999999999999995E-3</v>
      </c>
      <c r="E22" s="8">
        <v>4850</v>
      </c>
      <c r="F22" s="2">
        <f t="shared" si="1"/>
        <v>0.19110433124288631</v>
      </c>
      <c r="G22" s="8">
        <v>1000</v>
      </c>
      <c r="H22" s="3">
        <f t="shared" si="4"/>
        <v>159307.27326992914</v>
      </c>
      <c r="I22" s="2">
        <f t="shared" si="2"/>
        <v>2425</v>
      </c>
      <c r="J22" s="7">
        <v>7.2207578129921297E-3</v>
      </c>
      <c r="K22" s="8">
        <v>0.55000000000000004</v>
      </c>
      <c r="L22" s="8">
        <v>28</v>
      </c>
      <c r="M22" s="2"/>
      <c r="N22" s="2"/>
      <c r="O22" s="6"/>
      <c r="R22" s="1"/>
      <c r="S22" s="1"/>
    </row>
    <row r="23" spans="1:19" x14ac:dyDescent="0.35">
      <c r="A23" s="1">
        <v>22</v>
      </c>
      <c r="B23" s="9">
        <v>93.392235721094607</v>
      </c>
      <c r="C23" s="8">
        <v>326.04041063329419</v>
      </c>
      <c r="D23" s="8">
        <f t="shared" si="6"/>
        <v>3.2999999999999995E-3</v>
      </c>
      <c r="E23" s="8">
        <v>4850</v>
      </c>
      <c r="F23" s="2">
        <f t="shared" si="1"/>
        <v>0.18221329442298898</v>
      </c>
      <c r="G23" s="8">
        <v>1000</v>
      </c>
      <c r="H23" s="3">
        <f t="shared" si="4"/>
        <v>163147.65625071083</v>
      </c>
      <c r="I23" s="2">
        <f t="shared" si="2"/>
        <v>2425</v>
      </c>
      <c r="J23" s="7">
        <v>6.9740069448818902E-3</v>
      </c>
      <c r="K23" s="8">
        <v>0.55000000000000004</v>
      </c>
      <c r="L23" s="8">
        <v>28</v>
      </c>
      <c r="M23" s="2"/>
      <c r="N23" s="2"/>
      <c r="O23" s="6"/>
    </row>
    <row r="24" spans="1:19" x14ac:dyDescent="0.35">
      <c r="A24" s="1">
        <v>23</v>
      </c>
      <c r="B24" s="9">
        <v>91.292729141057549</v>
      </c>
      <c r="C24" s="8">
        <v>326.04041063329532</v>
      </c>
      <c r="D24" s="8">
        <f t="shared" si="6"/>
        <v>3.2999999999999995E-3</v>
      </c>
      <c r="E24" s="8">
        <v>4850</v>
      </c>
      <c r="F24" s="2">
        <f t="shared" si="1"/>
        <v>0.17411287890031901</v>
      </c>
      <c r="G24" s="8">
        <v>1000</v>
      </c>
      <c r="H24" s="3">
        <f t="shared" si="4"/>
        <v>166899.64812387244</v>
      </c>
      <c r="I24" s="2">
        <f t="shared" si="2"/>
        <v>2425</v>
      </c>
      <c r="J24" s="7">
        <v>6.9740069448818902E-3</v>
      </c>
      <c r="K24" s="8">
        <v>0.55000000000000004</v>
      </c>
      <c r="L24" s="8">
        <v>28</v>
      </c>
      <c r="M24" s="2"/>
      <c r="N24" s="2"/>
      <c r="O24" s="6"/>
    </row>
    <row r="25" spans="1:19" x14ac:dyDescent="0.35">
      <c r="A25" s="1">
        <v>24</v>
      </c>
      <c r="B25" s="9">
        <v>89.32875566024876</v>
      </c>
      <c r="C25" s="8">
        <v>326.0404106332976</v>
      </c>
      <c r="D25" s="8">
        <f t="shared" si="6"/>
        <v>3.2999999999999995E-3</v>
      </c>
      <c r="E25" s="8">
        <v>4850</v>
      </c>
      <c r="F25" s="2">
        <f t="shared" si="1"/>
        <v>0.16670210534033369</v>
      </c>
      <c r="G25" s="8">
        <v>1000</v>
      </c>
      <c r="H25" s="3">
        <f t="shared" si="4"/>
        <v>170569.08782947293</v>
      </c>
      <c r="I25" s="2">
        <f t="shared" si="2"/>
        <v>2425</v>
      </c>
      <c r="J25" s="7">
        <v>6.9740069448818902E-3</v>
      </c>
      <c r="K25" s="8">
        <v>0.55000000000000004</v>
      </c>
      <c r="L25" s="8">
        <v>28</v>
      </c>
      <c r="M25" s="2"/>
      <c r="N25" s="2"/>
      <c r="O25" s="6"/>
    </row>
    <row r="26" spans="1:19" x14ac:dyDescent="0.35">
      <c r="A26" s="1">
        <v>25</v>
      </c>
      <c r="B26" s="9">
        <v>87.486331802907799</v>
      </c>
      <c r="C26" s="8">
        <v>326.04041063329191</v>
      </c>
      <c r="D26" s="8">
        <f t="shared" si="6"/>
        <v>3.2999999999999995E-3</v>
      </c>
      <c r="E26" s="8">
        <v>4850</v>
      </c>
      <c r="F26">
        <f t="shared" si="1"/>
        <v>0.15989649021785482</v>
      </c>
      <c r="G26" s="8">
        <v>1000</v>
      </c>
      <c r="H26" s="3">
        <f>G26*SQRT(E26/F26)</f>
        <v>174161.19816563246</v>
      </c>
      <c r="I26" s="2">
        <f t="shared" si="2"/>
        <v>2425</v>
      </c>
      <c r="J26" s="7">
        <v>6.9740069448818902E-3</v>
      </c>
      <c r="K26" s="8">
        <v>0.55000000000000004</v>
      </c>
      <c r="L26" s="8">
        <v>28</v>
      </c>
      <c r="M26" s="2"/>
      <c r="N26" s="2"/>
      <c r="O26" s="6"/>
    </row>
    <row r="27" spans="1:19" x14ac:dyDescent="0.35">
      <c r="G27" s="5">
        <v>-1.1585514786184999E-3</v>
      </c>
    </row>
    <row r="29" spans="1:19" x14ac:dyDescent="0.35">
      <c r="I29" t="e">
        <f>SUM(I2:I10)</f>
        <v>#REF!</v>
      </c>
    </row>
    <row r="30" spans="1:19" x14ac:dyDescent="0.35">
      <c r="G30">
        <f>G2/500</f>
        <v>1.98</v>
      </c>
    </row>
    <row r="34" spans="6:10" x14ac:dyDescent="0.35">
      <c r="F34" t="s">
        <v>10</v>
      </c>
    </row>
    <row r="37" spans="6:10" x14ac:dyDescent="0.35">
      <c r="J37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</vt:lpstr>
    </vt:vector>
  </TitlesOfParts>
  <Company>UCF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Wesley Lima</cp:lastModifiedBy>
  <dcterms:created xsi:type="dcterms:W3CDTF">2014-04-14T14:11:11Z</dcterms:created>
  <dcterms:modified xsi:type="dcterms:W3CDTF">2014-07-23T14:35:16Z</dcterms:modified>
</cp:coreProperties>
</file>